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Allegmusic\Marketing\Videos_Blog\ConexiónWord\"/>
    </mc:Choice>
  </mc:AlternateContent>
  <xr:revisionPtr revIDLastSave="0" documentId="13_ncr:1_{7DAA331B-E488-4CEB-92ED-0B4AE2D352C1}" xr6:coauthVersionLast="36" xr6:coauthVersionMax="36" xr10:uidLastSave="{00000000-0000-0000-0000-000000000000}"/>
  <bookViews>
    <workbookView xWindow="0" yWindow="0" windowWidth="23016" windowHeight="9036" xr2:uid="{00000000-000D-0000-FFFF-FFFF00000000}"/>
  </bookViews>
  <sheets>
    <sheet name="Hoja1" sheetId="1" r:id="rId1"/>
  </sheets>
  <externalReferences>
    <externalReference r:id="rId2"/>
  </externalReferences>
  <definedNames>
    <definedName name="Amortizaciones">Hoja1!$F$46</definedName>
    <definedName name="Arrendamientos">Hoja1!$F$33</definedName>
    <definedName name="Compras">Hoja1!$F$23</definedName>
    <definedName name="Ejercicio">Hoja1!$D$7</definedName>
    <definedName name="Empresa">Hoja1!$E$6</definedName>
    <definedName name="FechaInforme">Hoja1!$D$11</definedName>
    <definedName name="Fin">Hoja1!$F$8</definedName>
    <definedName name="Gastos">Hoja1!$F$43</definedName>
    <definedName name="Hoy">Hoja1!$L$4</definedName>
    <definedName name="ImpSociedades">Hoja1!$F$52</definedName>
    <definedName name="Indemnizaciones">Hoja1!$F$32</definedName>
    <definedName name="Inicio">Hoja1!$D$8</definedName>
    <definedName name="MargenBruto">Hoja1!$F$27</definedName>
    <definedName name="OtrosServicios">Hoja1!$F$41</definedName>
    <definedName name="Publicidad">Hoja1!$F$39</definedName>
    <definedName name="Rdo">Hoja1!$F$55</definedName>
    <definedName name="RdoAntesImpuestos">Hoja1!$F$50</definedName>
    <definedName name="RdoOperativos">Hoja1!$F$44</definedName>
    <definedName name="Reparaciones">Hoja1!$F$34</definedName>
    <definedName name="ResultadoTexto">Hoja1!$H$55</definedName>
    <definedName name="SegSocial">Hoja1!$F$31</definedName>
    <definedName name="Seguros">Hoja1!$F$37</definedName>
    <definedName name="SerBancarios">Hoja1!$F$38</definedName>
    <definedName name="ServProfesionales">Hoja1!$F$35</definedName>
    <definedName name="Sueldos">Hoja1!$F$30</definedName>
    <definedName name="Suministros">Hoja1!$F$40</definedName>
    <definedName name="TotalGastos">Hoja1!$K$44</definedName>
    <definedName name="TotalIngresos">Hoja1!$F$20</definedName>
    <definedName name="Transportes">Hoja1!$F$36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D48" i="1"/>
  <c r="F39" i="1"/>
  <c r="D8" i="1"/>
  <c r="D35" i="1"/>
  <c r="D7" i="1"/>
  <c r="F31" i="1"/>
  <c r="F54" i="1"/>
  <c r="D39" i="1"/>
  <c r="F15" i="1"/>
  <c r="D17" i="1"/>
  <c r="D25" i="1"/>
  <c r="D30" i="1"/>
  <c r="D38" i="1"/>
  <c r="D24" i="1"/>
  <c r="D23" i="1"/>
  <c r="F40" i="1"/>
  <c r="F8" i="1"/>
  <c r="F35" i="1"/>
  <c r="D42" i="1"/>
  <c r="D36" i="1"/>
  <c r="F18" i="1"/>
  <c r="D15" i="1"/>
  <c r="F23" i="1"/>
  <c r="F30" i="1"/>
  <c r="F34" i="1"/>
  <c r="F41" i="1"/>
  <c r="F47" i="1"/>
  <c r="F17" i="1"/>
  <c r="D47" i="1"/>
  <c r="F32" i="1"/>
  <c r="D53" i="1"/>
  <c r="E6" i="1"/>
  <c r="D52" i="1"/>
  <c r="F53" i="1"/>
  <c r="D9" i="1"/>
  <c r="F25" i="1"/>
  <c r="D37" i="1"/>
  <c r="F42" i="1"/>
  <c r="D31" i="1"/>
  <c r="D41" i="1"/>
  <c r="F48" i="1"/>
  <c r="D18" i="1"/>
  <c r="D54" i="1"/>
  <c r="F37" i="1"/>
  <c r="F46" i="1"/>
  <c r="F52" i="1"/>
  <c r="F33" i="1"/>
  <c r="D57" i="1"/>
  <c r="D34" i="1"/>
  <c r="D33" i="1"/>
  <c r="D40" i="1"/>
  <c r="F36" i="1"/>
  <c r="F57" i="1"/>
  <c r="F24" i="1"/>
  <c r="F38" i="1"/>
  <c r="D19" i="1"/>
  <c r="F19" i="1"/>
  <c r="D32" i="1"/>
  <c r="D16" i="1"/>
  <c r="D46" i="1"/>
  <c r="D49" i="1"/>
  <c r="F16" i="1"/>
  <c r="F49" i="1"/>
  <c r="E11" i="1" l="1"/>
  <c r="F20" i="1"/>
  <c r="G25" i="1" s="1"/>
  <c r="D20" i="1"/>
  <c r="E47" i="1" s="1"/>
  <c r="F43" i="1"/>
  <c r="K44" i="1" s="1"/>
  <c r="D43" i="1"/>
  <c r="D26" i="1"/>
  <c r="F26" i="1"/>
  <c r="E31" i="1"/>
  <c r="G17" i="1" l="1"/>
  <c r="G16" i="1"/>
  <c r="E25" i="1"/>
  <c r="D27" i="1"/>
  <c r="D44" i="1" s="1"/>
  <c r="E49" i="1"/>
  <c r="E26" i="1"/>
  <c r="E48" i="1"/>
  <c r="E33" i="1"/>
  <c r="E24" i="1"/>
  <c r="E16" i="1"/>
  <c r="E54" i="1"/>
  <c r="E53" i="1"/>
  <c r="E32" i="1"/>
  <c r="E36" i="1"/>
  <c r="E42" i="1"/>
  <c r="E30" i="1"/>
  <c r="E37" i="1"/>
  <c r="E40" i="1"/>
  <c r="E43" i="1"/>
  <c r="E46" i="1"/>
  <c r="E52" i="1"/>
  <c r="E34" i="1"/>
  <c r="E35" i="1"/>
  <c r="E15" i="1"/>
  <c r="E17" i="1"/>
  <c r="E39" i="1"/>
  <c r="E38" i="1"/>
  <c r="G37" i="1"/>
  <c r="E19" i="1"/>
  <c r="G34" i="1"/>
  <c r="E41" i="1"/>
  <c r="G18" i="1"/>
  <c r="E20" i="1"/>
  <c r="E23" i="1"/>
  <c r="E18" i="1"/>
  <c r="G49" i="1"/>
  <c r="G15" i="1"/>
  <c r="G53" i="1"/>
  <c r="G26" i="1"/>
  <c r="G19" i="1"/>
  <c r="F27" i="1"/>
  <c r="G27" i="1" s="1"/>
  <c r="G30" i="1"/>
  <c r="G52" i="1"/>
  <c r="G46" i="1"/>
  <c r="G41" i="1"/>
  <c r="G42" i="1"/>
  <c r="G24" i="1"/>
  <c r="G23" i="1"/>
  <c r="G35" i="1"/>
  <c r="G20" i="1"/>
  <c r="G43" i="1"/>
  <c r="G36" i="1"/>
  <c r="G38" i="1"/>
  <c r="G40" i="1"/>
  <c r="G33" i="1"/>
  <c r="G32" i="1"/>
  <c r="G48" i="1"/>
  <c r="G54" i="1"/>
  <c r="G39" i="1"/>
  <c r="G31" i="1"/>
  <c r="G47" i="1"/>
  <c r="E27" i="1" l="1"/>
  <c r="F44" i="1"/>
  <c r="G44" i="1" s="1"/>
  <c r="D50" i="1"/>
  <c r="E44" i="1"/>
  <c r="F50" i="1" l="1"/>
  <c r="G50" i="1" s="1"/>
  <c r="D55" i="1"/>
  <c r="E50" i="1"/>
  <c r="F55" i="1" l="1"/>
  <c r="E57" i="1"/>
  <c r="E55" i="1"/>
  <c r="H55" i="1"/>
  <c r="G55" i="1" l="1"/>
  <c r="G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EnriqueRR</author>
  </authors>
  <commentList>
    <comment ref="D6" authorId="0" shapeId="0" xr:uid="{FD680022-0110-41B9-8CC2-B7A377CE2B17}">
      <text>
        <r>
          <rPr>
            <b/>
            <sz val="9"/>
            <color indexed="81"/>
            <rFont val="Tahoma"/>
            <family val="2"/>
          </rPr>
          <t>EnriqueRR: Introduzca aquí el código de la empresa para ver su Cuenta de Pérdidas y Ganancias.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<sst xmlns="http://schemas.openxmlformats.org/spreadsheetml/2006/main" count="56" uniqueCount="54">
  <si>
    <t>Cuenta de resultados con funciones Cplus de MESP</t>
  </si>
  <si>
    <t>Empresa:</t>
  </si>
  <si>
    <t>Ejercicio:</t>
  </si>
  <si>
    <t>Desde</t>
  </si>
  <si>
    <t>Hasta</t>
  </si>
  <si>
    <t>Histórico</t>
  </si>
  <si>
    <t>Datos a :</t>
  </si>
  <si>
    <t>Período</t>
  </si>
  <si>
    <t>Acumulado</t>
  </si>
  <si>
    <t>Cuentas</t>
  </si>
  <si>
    <t>Ingresos</t>
  </si>
  <si>
    <t>Ventas</t>
  </si>
  <si>
    <t>70, -705</t>
  </si>
  <si>
    <t>Ingresos por Servicios</t>
  </si>
  <si>
    <t>Trabajos Realizados Para La Empresa</t>
  </si>
  <si>
    <t>Servicios diversos</t>
  </si>
  <si>
    <t>Subvenciones</t>
  </si>
  <si>
    <t>TOTAL INGRESOS</t>
  </si>
  <si>
    <t>Coste de ventas</t>
  </si>
  <si>
    <t>Compras</t>
  </si>
  <si>
    <t>Variación de existencias</t>
  </si>
  <si>
    <t>Provisión incobrables</t>
  </si>
  <si>
    <t>MARGEN BRUTO</t>
  </si>
  <si>
    <t>Gastos</t>
  </si>
  <si>
    <t>Sueldos Y Salarios</t>
  </si>
  <si>
    <t>64, -641, -642</t>
  </si>
  <si>
    <t>Seguridad Social</t>
  </si>
  <si>
    <t>Indemnizaciones</t>
  </si>
  <si>
    <t>Arrendamientos y cánones</t>
  </si>
  <si>
    <t>Reparaciones y conservación</t>
  </si>
  <si>
    <t>Servicios de profesionales independientes</t>
  </si>
  <si>
    <t>Transportes</t>
  </si>
  <si>
    <t>Primas de seguros</t>
  </si>
  <si>
    <t>Servicios bancarios y similares</t>
  </si>
  <si>
    <t>626, 696</t>
  </si>
  <si>
    <t>Publicidad, propaganda y relaciones públicas</t>
  </si>
  <si>
    <t>Suministros</t>
  </si>
  <si>
    <t>Otros servicios</t>
  </si>
  <si>
    <t>Otras perdidas de gestión corriente</t>
  </si>
  <si>
    <t>RESULTADOS OPERATIVOS</t>
  </si>
  <si>
    <t>Amortizaciones</t>
  </si>
  <si>
    <t>Ingresos Financieros</t>
  </si>
  <si>
    <t>Ingresos y Gastos Excepcionales</t>
  </si>
  <si>
    <t>67, 77, 79, 690, 691</t>
  </si>
  <si>
    <t>Intereses</t>
  </si>
  <si>
    <t>RESULTADOS ANTES DE IMPUESTOS</t>
  </si>
  <si>
    <t>Impuesto de Sociedades</t>
  </si>
  <si>
    <t>Otros tributos</t>
  </si>
  <si>
    <t>Ajustes negativos en la imposición</t>
  </si>
  <si>
    <t>633, 634, 636</t>
  </si>
  <si>
    <t>RESULTADOS</t>
  </si>
  <si>
    <t>Chk</t>
  </si>
  <si>
    <t>-6,-7</t>
  </si>
  <si>
    <t>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</si>
</sst>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;\-#,##0.00;;"/>
    <numFmt numFmtId="165" formatCode="0.0%;\-0.0%;;"/>
    <numFmt numFmtId="166" formatCode="0.0%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14" fontId="2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/>
    <xf numFmtId="164" fontId="4" fillId="0" borderId="0" xfId="0" applyNumberFormat="1" applyFont="1" applyBorder="1"/>
    <xf numFmtId="165" fontId="4" fillId="0" borderId="0" xfId="1" applyNumberFormat="1" applyFont="1" applyBorder="1"/>
    <xf numFmtId="0" fontId="4" fillId="0" borderId="0" xfId="0" applyFont="1" applyFill="1" applyBorder="1"/>
    <xf numFmtId="0" fontId="4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/>
    <xf numFmtId="166" fontId="5" fillId="3" borderId="0" xfId="1" applyNumberFormat="1" applyFont="1" applyFill="1" applyBorder="1"/>
    <xf numFmtId="0" fontId="5" fillId="0" borderId="0" xfId="0" applyFont="1" applyFill="1" applyBorder="1" applyAlignment="1">
      <alignment vertical="center"/>
    </xf>
    <xf numFmtId="165" fontId="5" fillId="3" borderId="0" xfId="1" applyNumberFormat="1" applyFont="1" applyFill="1" applyBorder="1"/>
    <xf numFmtId="0" fontId="5" fillId="3" borderId="0" xfId="0" applyFont="1" applyFill="1" applyBorder="1"/>
    <xf numFmtId="0" fontId="5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2" fillId="2" borderId="0" xfId="0" quotePrefix="1" applyNumberFormat="1" applyFont="1" applyFill="1"/>
    <xf numFmtId="0" fontId="5" fillId="0" borderId="1" xfId="0" applyFont="1" applyBorder="1" applyAlignment="1">
      <alignment horizontal="left"/>
    </xf>
    <xf numFmtId="167" fontId="0" fillId="0" borderId="0" xfId="0" applyNumberFormat="1"/>
    <xf numFmtId="167" fontId="4" fillId="0" borderId="0" xfId="1" applyNumberFormat="1" applyFont="1" applyBorder="1" applyAlignment="1">
      <alignment horizontal="center"/>
    </xf>
    <xf numFmtId="14" fontId="0" fillId="0" borderId="0" xfId="0" applyNumberFormat="1"/>
    <xf numFmtId="0" fontId="5" fillId="3" borderId="0" xfId="0" applyFont="1" applyFill="1" applyBorder="1" applyAlignment="1">
      <alignment horizontal="center"/>
    </xf>
  </cellXfs>
  <cellStyles count="4">
    <cellStyle name="Moneda 2" xfId="2" xr:uid="{00000000-0005-0000-0000-000000000000}"/>
    <cellStyle name="Normal" xfId="0" builtinId="0"/>
    <cellStyle name="Normal 2 2" xfId="3" xr:uid="{D13A58D5-FB69-4093-B273-C7112E7E6AC0}"/>
    <cellStyle name="Porcentaje" xfId="1" builtinId="5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P\MESP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Trab"/>
      <sheetName val="MespDatos"/>
      <sheetName val="HRegistro"/>
      <sheetName val="NPGC"/>
      <sheetName val="FunctionList"/>
      <sheetName val="Check"/>
    </sheetNames>
    <definedNames>
      <definedName name="DELETREA"/>
      <definedName name="INFO_EMPCPLUS"/>
      <definedName name="SALDOSUB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58"/>
  <sheetViews>
    <sheetView showGridLines="0" tabSelected="1" topLeftCell="A2" zoomScale="90" zoomScaleNormal="90" workbookViewId="0">
      <selection activeCell="D12" sqref="D12"/>
    </sheetView>
  </sheetViews>
  <sheetFormatPr baseColWidth="10" defaultRowHeight="14.4" outlineLevelCol="1" x14ac:dyDescent="0.3"/>
  <cols>
    <col min="1" max="1" width="1.109375" customWidth="1"/>
    <col min="2" max="2" width="4.88671875" customWidth="1"/>
    <col min="3" max="3" width="31.44140625" customWidth="1"/>
    <col min="4" max="4" width="12.5546875" customWidth="1"/>
    <col min="5" max="5" width="12" bestFit="1" customWidth="1"/>
    <col min="9" max="9" width="11.44140625" hidden="1" customWidth="1" outlineLevel="1"/>
    <col min="10" max="10" width="11.44140625" collapsed="1"/>
  </cols>
  <sheetData>
    <row r="1" spans="1:12" s="1" customFormat="1" ht="2.25" customHeight="1" x14ac:dyDescent="0.3"/>
    <row r="2" spans="1:12" x14ac:dyDescent="0.3">
      <c r="A2" s="3"/>
      <c r="B2" s="1"/>
      <c r="C2" s="1"/>
      <c r="D2" s="1"/>
      <c r="E2" s="1"/>
      <c r="F2" s="1"/>
      <c r="G2" s="1"/>
      <c r="H2" s="1"/>
      <c r="I2" s="1"/>
    </row>
    <row r="3" spans="1:12" x14ac:dyDescent="0.3">
      <c r="A3" s="1"/>
      <c r="B3" s="3" t="s">
        <v>0</v>
      </c>
      <c r="C3" s="1"/>
      <c r="D3" s="1"/>
      <c r="E3" s="1"/>
      <c r="F3" s="1"/>
      <c r="G3" s="1"/>
      <c r="H3" s="1"/>
      <c r="I3" s="1"/>
    </row>
    <row r="4" spans="1:12" x14ac:dyDescent="0.3">
      <c r="L4" s="34">
        <f ca="1">TODAY()</f>
        <v>43369</v>
      </c>
    </row>
    <row r="6" spans="1:12" x14ac:dyDescent="0.3">
      <c r="A6" s="1"/>
      <c r="B6" s="1"/>
      <c r="C6" s="1" t="s">
        <v>1</v>
      </c>
      <c r="D6" s="30" t="s">
        <v>53</v>
      </c>
      <c r="E6" s="2" t="str">
        <f>[1]!INFO_EMPCPLUS($D$6, "CNOMEMP")</f>
        <v>Empresa Tipo Mesp, S.A.</v>
      </c>
      <c r="F6" s="1"/>
      <c r="G6" s="1"/>
      <c r="H6" s="1"/>
      <c r="I6" s="1"/>
    </row>
    <row r="7" spans="1:12" x14ac:dyDescent="0.3">
      <c r="A7" s="1"/>
      <c r="B7" s="1"/>
      <c r="C7" s="1" t="s">
        <v>2</v>
      </c>
      <c r="D7" s="2" t="str">
        <f>[1]!INFO_EMPCPLUS($D$6, "EJERCICIO")</f>
        <v>2017</v>
      </c>
      <c r="E7" s="1"/>
      <c r="F7" s="1"/>
      <c r="G7" s="1"/>
      <c r="H7" s="1"/>
      <c r="I7" s="1"/>
    </row>
    <row r="8" spans="1:12" x14ac:dyDescent="0.3">
      <c r="A8" s="1"/>
      <c r="B8" s="1"/>
      <c r="C8" s="1" t="s">
        <v>3</v>
      </c>
      <c r="D8" s="2" t="str">
        <f>[1]!INFO_EMPCPLUS($D$6, "fechaini")</f>
        <v>01/01/2017</v>
      </c>
      <c r="E8" s="5" t="s">
        <v>4</v>
      </c>
      <c r="F8" s="2" t="str">
        <f>[1]!INFO_EMPCPLUS($D$6, "fechafin")</f>
        <v>31/12/2017</v>
      </c>
      <c r="G8" s="1"/>
      <c r="H8" s="1"/>
      <c r="I8" s="1"/>
    </row>
    <row r="9" spans="1:12" x14ac:dyDescent="0.3">
      <c r="A9" s="1"/>
      <c r="B9" s="1"/>
      <c r="C9" s="1" t="s">
        <v>5</v>
      </c>
      <c r="D9" s="2" t="str">
        <f>[1]!INFO_EMPCPLUS($D$6, "historico")</f>
        <v>0006</v>
      </c>
      <c r="E9" s="1"/>
      <c r="F9" s="1"/>
      <c r="G9" s="1"/>
      <c r="H9" s="1"/>
      <c r="I9" s="1"/>
    </row>
    <row r="10" spans="1:12" ht="3" customHeight="1" x14ac:dyDescent="0.3"/>
    <row r="11" spans="1:12" x14ac:dyDescent="0.3">
      <c r="A11" s="1"/>
      <c r="B11" s="1"/>
      <c r="C11" s="1" t="s">
        <v>6</v>
      </c>
      <c r="D11" s="6">
        <v>42825</v>
      </c>
      <c r="E11" s="29" t="str">
        <f>IF(OR(D11&lt;DATEVALUE(D8),D11&gt;DATEVALUE(F8)),"Fecha no válida","")</f>
        <v/>
      </c>
      <c r="F11" s="1"/>
      <c r="G11" s="1"/>
      <c r="H11" s="1"/>
      <c r="I11" s="1"/>
    </row>
    <row r="12" spans="1:12" x14ac:dyDescent="0.3">
      <c r="A12" s="1"/>
      <c r="B12" s="1"/>
      <c r="C12" s="1"/>
      <c r="D12" s="1"/>
      <c r="E12" s="1"/>
      <c r="F12" s="1"/>
      <c r="G12" s="8"/>
      <c r="H12" s="7"/>
      <c r="I12" s="9"/>
    </row>
    <row r="13" spans="1:12" x14ac:dyDescent="0.3">
      <c r="A13" s="1"/>
      <c r="B13" s="10"/>
      <c r="C13" s="7"/>
      <c r="D13" s="35" t="s">
        <v>7</v>
      </c>
      <c r="E13" s="35"/>
      <c r="F13" s="35" t="s">
        <v>8</v>
      </c>
      <c r="G13" s="35"/>
      <c r="H13" s="7"/>
      <c r="I13" s="31" t="s">
        <v>9</v>
      </c>
    </row>
    <row r="14" spans="1:12" x14ac:dyDescent="0.3">
      <c r="A14" s="1"/>
      <c r="B14" s="10" t="s">
        <v>10</v>
      </c>
      <c r="C14" s="8"/>
      <c r="D14" s="11"/>
      <c r="E14" s="11"/>
      <c r="F14" s="11"/>
      <c r="G14" s="11"/>
      <c r="H14" s="8"/>
      <c r="I14" s="26"/>
    </row>
    <row r="15" spans="1:12" x14ac:dyDescent="0.3">
      <c r="A15" s="1"/>
      <c r="B15" s="8"/>
      <c r="C15" s="8" t="s">
        <v>11</v>
      </c>
      <c r="D15" s="13">
        <f>-[1]!SALDOSUB($I15,$D$6,$D$11,,1)</f>
        <v>10000</v>
      </c>
      <c r="E15" s="14">
        <f t="shared" ref="E15:E20" si="0">IFERROR(D15/D$20,"")</f>
        <v>1</v>
      </c>
      <c r="F15" s="13">
        <f>-[1]!SALDOSUB($I15,$D$6,$D$11,,0)</f>
        <v>12757.79</v>
      </c>
      <c r="G15" s="14">
        <f t="shared" ref="G15:G20" si="1">IFERROR(F15/F$20,"")</f>
        <v>0.26713526735638315</v>
      </c>
      <c r="H15" s="8"/>
      <c r="I15" s="27" t="s">
        <v>12</v>
      </c>
    </row>
    <row r="16" spans="1:12" x14ac:dyDescent="0.3">
      <c r="B16" s="8"/>
      <c r="C16" s="8" t="s">
        <v>13</v>
      </c>
      <c r="D16" s="13">
        <f>-[1]!SALDOSUB($I16,$D$6,$D$11,,1)</f>
        <v>0</v>
      </c>
      <c r="E16" s="14">
        <f t="shared" si="0"/>
        <v>0</v>
      </c>
      <c r="F16" s="13">
        <f>-[1]!SALDOSUB($I16,$D$6,$D$11,,0)</f>
        <v>35000</v>
      </c>
      <c r="G16" s="14">
        <f t="shared" si="1"/>
        <v>0.73286473264361685</v>
      </c>
      <c r="H16" s="8"/>
      <c r="I16" s="27">
        <v>705</v>
      </c>
    </row>
    <row r="17" spans="2:9" x14ac:dyDescent="0.3">
      <c r="B17" s="8"/>
      <c r="C17" s="8" t="s">
        <v>14</v>
      </c>
      <c r="D17" s="13">
        <f>-[1]!SALDOSUB($I17,$D$6,$D$11,,1)</f>
        <v>0</v>
      </c>
      <c r="E17" s="14">
        <f t="shared" si="0"/>
        <v>0</v>
      </c>
      <c r="F17" s="13">
        <f>-[1]!SALDOSUB($I17,$D$6,$D$11,,0)</f>
        <v>0</v>
      </c>
      <c r="G17" s="14">
        <f t="shared" si="1"/>
        <v>0</v>
      </c>
      <c r="H17" s="8"/>
      <c r="I17" s="27">
        <v>73</v>
      </c>
    </row>
    <row r="18" spans="2:9" x14ac:dyDescent="0.3">
      <c r="B18" s="8"/>
      <c r="C18" s="8" t="s">
        <v>15</v>
      </c>
      <c r="D18" s="13">
        <f>-[1]!SALDOSUB($I18,$D$6,$D$11,,1)</f>
        <v>0</v>
      </c>
      <c r="E18" s="14">
        <f t="shared" si="0"/>
        <v>0</v>
      </c>
      <c r="F18" s="13">
        <f>-[1]!SALDOSUB($I18,$D$6,$D$11,,0)</f>
        <v>0</v>
      </c>
      <c r="G18" s="14">
        <f t="shared" si="1"/>
        <v>0</v>
      </c>
      <c r="H18" s="8"/>
      <c r="I18" s="27">
        <v>75</v>
      </c>
    </row>
    <row r="19" spans="2:9" x14ac:dyDescent="0.3">
      <c r="B19" s="8"/>
      <c r="C19" s="15" t="s">
        <v>16</v>
      </c>
      <c r="D19" s="13">
        <f>-[1]!SALDOSUB($I19,$D$6,$D$11,,1)</f>
        <v>0</v>
      </c>
      <c r="E19" s="14">
        <f t="shared" si="0"/>
        <v>0</v>
      </c>
      <c r="F19" s="13">
        <f>-[1]!SALDOSUB($I19,$D$6,$D$11,,0)</f>
        <v>0</v>
      </c>
      <c r="G19" s="14">
        <f t="shared" si="1"/>
        <v>0</v>
      </c>
      <c r="H19" s="8"/>
      <c r="I19" s="27">
        <v>74</v>
      </c>
    </row>
    <row r="20" spans="2:9" x14ac:dyDescent="0.3">
      <c r="B20" s="16"/>
      <c r="C20" s="17" t="s">
        <v>17</v>
      </c>
      <c r="D20" s="18">
        <f>SUM(D15:D19)</f>
        <v>10000</v>
      </c>
      <c r="E20" s="19">
        <f t="shared" si="0"/>
        <v>1</v>
      </c>
      <c r="F20" s="18">
        <f>SUM(F15:F19)</f>
        <v>47757.79</v>
      </c>
      <c r="G20" s="19">
        <f t="shared" si="1"/>
        <v>1</v>
      </c>
      <c r="H20" s="8"/>
      <c r="I20" s="27"/>
    </row>
    <row r="21" spans="2:9" ht="3" customHeight="1" x14ac:dyDescent="0.3">
      <c r="B21" s="16"/>
      <c r="C21" s="20"/>
      <c r="D21" s="13"/>
      <c r="E21" s="13"/>
      <c r="F21" s="13"/>
      <c r="G21" s="13"/>
      <c r="H21" s="8"/>
      <c r="I21" s="27"/>
    </row>
    <row r="22" spans="2:9" x14ac:dyDescent="0.3">
      <c r="B22" s="10" t="s">
        <v>18</v>
      </c>
      <c r="C22" s="8"/>
      <c r="D22" s="13"/>
      <c r="E22" s="13"/>
      <c r="F22" s="13"/>
      <c r="G22" s="13"/>
      <c r="H22" s="8"/>
      <c r="I22" s="27"/>
    </row>
    <row r="23" spans="2:9" x14ac:dyDescent="0.3">
      <c r="B23" s="8"/>
      <c r="C23" s="8" t="s">
        <v>19</v>
      </c>
      <c r="D23" s="13">
        <f>[1]!SALDOSUB($I23,$D$6,$D$11,,1)</f>
        <v>7200</v>
      </c>
      <c r="E23" s="14">
        <f>IFERROR(D23/D$20,"")</f>
        <v>0.72</v>
      </c>
      <c r="F23" s="13">
        <f>[1]!SALDOSUB($I23,$D$6,$D$11,,0)</f>
        <v>7223.67</v>
      </c>
      <c r="G23" s="14">
        <f>IFERROR(F23/F$20,"")</f>
        <v>0.15125637095016331</v>
      </c>
      <c r="H23" s="8"/>
      <c r="I23" s="27">
        <v>60</v>
      </c>
    </row>
    <row r="24" spans="2:9" x14ac:dyDescent="0.3">
      <c r="B24" s="8"/>
      <c r="C24" s="8" t="s">
        <v>20</v>
      </c>
      <c r="D24" s="13">
        <f>[1]!SALDOSUB($I24,$D$6,$D$11,,1)</f>
        <v>0</v>
      </c>
      <c r="E24" s="14">
        <f t="shared" ref="E24:E27" si="2">IFERROR(D24/D$20,"")</f>
        <v>0</v>
      </c>
      <c r="F24" s="13">
        <f>[1]!SALDOSUB($I24,$D$6,$D$11,,0)</f>
        <v>0</v>
      </c>
      <c r="G24" s="14">
        <f t="shared" ref="G24:G27" si="3">IFERROR(F24/F$20,"")</f>
        <v>0</v>
      </c>
      <c r="H24" s="8"/>
      <c r="I24" s="27">
        <v>61</v>
      </c>
    </row>
    <row r="25" spans="2:9" x14ac:dyDescent="0.3">
      <c r="B25" s="8"/>
      <c r="C25" s="8" t="s">
        <v>21</v>
      </c>
      <c r="D25" s="13">
        <f>[1]!SALDOSUB($I25,$D$6,$D$11,,1)</f>
        <v>0</v>
      </c>
      <c r="E25" s="14">
        <f t="shared" si="2"/>
        <v>0</v>
      </c>
      <c r="F25" s="13">
        <f>[1]!SALDOSUB($I25,$D$6,$D$11,,0)</f>
        <v>0</v>
      </c>
      <c r="G25" s="14">
        <f t="shared" si="3"/>
        <v>0</v>
      </c>
      <c r="H25" s="8"/>
      <c r="I25" s="27">
        <v>694</v>
      </c>
    </row>
    <row r="26" spans="2:9" x14ac:dyDescent="0.3">
      <c r="B26" s="8"/>
      <c r="C26" s="17" t="s">
        <v>18</v>
      </c>
      <c r="D26" s="18">
        <f>SUM(D22:D25)</f>
        <v>7200</v>
      </c>
      <c r="E26" s="21">
        <f t="shared" si="2"/>
        <v>0.72</v>
      </c>
      <c r="F26" s="18">
        <f>SUM(F22:F25)</f>
        <v>7223.67</v>
      </c>
      <c r="G26" s="21">
        <f t="shared" si="3"/>
        <v>0.15125637095016331</v>
      </c>
      <c r="H26" s="8"/>
      <c r="I26" s="27"/>
    </row>
    <row r="27" spans="2:9" x14ac:dyDescent="0.3">
      <c r="B27" s="22" t="s">
        <v>22</v>
      </c>
      <c r="C27" s="22"/>
      <c r="D27" s="18">
        <f>+D20-D26</f>
        <v>2800</v>
      </c>
      <c r="E27" s="21">
        <f t="shared" si="2"/>
        <v>0.28000000000000003</v>
      </c>
      <c r="F27" s="18">
        <f>+F20-F26</f>
        <v>40534.120000000003</v>
      </c>
      <c r="G27" s="21">
        <f t="shared" si="3"/>
        <v>0.84874362904983669</v>
      </c>
      <c r="H27" s="8"/>
      <c r="I27" s="27"/>
    </row>
    <row r="28" spans="2:9" ht="3" customHeight="1" x14ac:dyDescent="0.3">
      <c r="B28" s="8"/>
      <c r="C28" s="8"/>
      <c r="D28" s="13"/>
      <c r="E28" s="13"/>
      <c r="F28" s="13"/>
      <c r="G28" s="13"/>
      <c r="H28" s="8"/>
      <c r="I28" s="27"/>
    </row>
    <row r="29" spans="2:9" x14ac:dyDescent="0.3">
      <c r="B29" s="10" t="s">
        <v>23</v>
      </c>
      <c r="C29" s="8"/>
      <c r="D29" s="13"/>
      <c r="E29" s="13"/>
      <c r="F29" s="13"/>
      <c r="G29" s="13"/>
      <c r="H29" s="8"/>
      <c r="I29" s="27"/>
    </row>
    <row r="30" spans="2:9" x14ac:dyDescent="0.3">
      <c r="B30" s="8"/>
      <c r="C30" s="8" t="s">
        <v>24</v>
      </c>
      <c r="D30" s="13">
        <f>[1]!SALDOSUB($I30,$D$6,$D$11,,1)</f>
        <v>12098.18</v>
      </c>
      <c r="E30" s="14">
        <f t="shared" ref="E30:E55" si="4">IFERROR(D30/D$20,"")</f>
        <v>1.2098180000000001</v>
      </c>
      <c r="F30" s="13">
        <f>[1]!SALDOSUB($I30,$D$6,$D$11,,0)</f>
        <v>36294.54</v>
      </c>
      <c r="G30" s="14">
        <f t="shared" ref="G30:G55" si="5">IFERROR(F30/F$20,"")</f>
        <v>0.75997109581494449</v>
      </c>
      <c r="H30" s="8"/>
      <c r="I30" s="27" t="s">
        <v>25</v>
      </c>
    </row>
    <row r="31" spans="2:9" x14ac:dyDescent="0.3">
      <c r="B31" s="8"/>
      <c r="C31" s="8" t="s">
        <v>26</v>
      </c>
      <c r="D31" s="13">
        <f>[1]!SALDOSUB($I31,$D$6,$D$11,,1)</f>
        <v>1967.29</v>
      </c>
      <c r="E31" s="14">
        <f t="shared" si="4"/>
        <v>0.19672899999999999</v>
      </c>
      <c r="F31" s="13">
        <f>[1]!SALDOSUB($I31,$D$6,$D$11,,0)</f>
        <v>5901.87</v>
      </c>
      <c r="G31" s="14">
        <f t="shared" si="5"/>
        <v>0.12357921084706809</v>
      </c>
      <c r="H31" s="8"/>
      <c r="I31" s="27">
        <v>642</v>
      </c>
    </row>
    <row r="32" spans="2:9" x14ac:dyDescent="0.3">
      <c r="B32" s="8"/>
      <c r="C32" s="8" t="s">
        <v>27</v>
      </c>
      <c r="D32" s="13">
        <f>[1]!SALDOSUB($I32,$D$6,$D$11,,1)</f>
        <v>0</v>
      </c>
      <c r="E32" s="14">
        <f t="shared" si="4"/>
        <v>0</v>
      </c>
      <c r="F32" s="13">
        <f>[1]!SALDOSUB($I32,$D$6,$D$11,,0)</f>
        <v>0</v>
      </c>
      <c r="G32" s="14">
        <f t="shared" si="5"/>
        <v>0</v>
      </c>
      <c r="H32" s="8"/>
      <c r="I32" s="27">
        <v>641</v>
      </c>
    </row>
    <row r="33" spans="2:11" x14ac:dyDescent="0.3">
      <c r="B33" s="8"/>
      <c r="C33" s="15" t="s">
        <v>28</v>
      </c>
      <c r="D33" s="13">
        <f>[1]!SALDOSUB($I33,$D$6,$D$11,,1)</f>
        <v>0</v>
      </c>
      <c r="E33" s="14">
        <f t="shared" si="4"/>
        <v>0</v>
      </c>
      <c r="F33" s="13">
        <f>[1]!SALDOSUB($I33,$D$6,$D$11,,0)</f>
        <v>0</v>
      </c>
      <c r="G33" s="14">
        <f t="shared" si="5"/>
        <v>0</v>
      </c>
      <c r="H33" s="8"/>
      <c r="I33" s="27">
        <v>621</v>
      </c>
    </row>
    <row r="34" spans="2:11" x14ac:dyDescent="0.3">
      <c r="B34" s="8"/>
      <c r="C34" s="8" t="s">
        <v>29</v>
      </c>
      <c r="D34" s="13">
        <f>[1]!SALDOSUB($I34,$D$6,$D$11,,1)</f>
        <v>0</v>
      </c>
      <c r="E34" s="14">
        <f t="shared" si="4"/>
        <v>0</v>
      </c>
      <c r="F34" s="13">
        <f>[1]!SALDOSUB($I34,$D$6,$D$11,,0)</f>
        <v>0</v>
      </c>
      <c r="G34" s="14">
        <f t="shared" si="5"/>
        <v>0</v>
      </c>
      <c r="H34" s="8"/>
      <c r="I34" s="27">
        <v>622</v>
      </c>
    </row>
    <row r="35" spans="2:11" x14ac:dyDescent="0.3">
      <c r="B35" s="8"/>
      <c r="C35" s="8" t="s">
        <v>30</v>
      </c>
      <c r="D35" s="13">
        <f>[1]!SALDOSUB($I35,$D$6,$D$11,,1)</f>
        <v>0</v>
      </c>
      <c r="E35" s="14">
        <f t="shared" si="4"/>
        <v>0</v>
      </c>
      <c r="F35" s="13">
        <f>[1]!SALDOSUB($I35,$D$6,$D$11,,0)</f>
        <v>1000</v>
      </c>
      <c r="G35" s="14">
        <f t="shared" si="5"/>
        <v>2.0938992361246196E-2</v>
      </c>
      <c r="H35" s="8"/>
      <c r="I35" s="27">
        <v>623</v>
      </c>
    </row>
    <row r="36" spans="2:11" x14ac:dyDescent="0.3">
      <c r="B36" s="8"/>
      <c r="C36" s="15" t="s">
        <v>31</v>
      </c>
      <c r="D36" s="13">
        <f>[1]!SALDOSUB($I36,$D$6,$D$11,,1)</f>
        <v>0</v>
      </c>
      <c r="E36" s="14">
        <f t="shared" si="4"/>
        <v>0</v>
      </c>
      <c r="F36" s="13">
        <f>[1]!SALDOSUB($I36,$D$6,$D$11,,0)</f>
        <v>0</v>
      </c>
      <c r="G36" s="14">
        <f t="shared" si="5"/>
        <v>0</v>
      </c>
      <c r="H36" s="8"/>
      <c r="I36" s="27">
        <v>624</v>
      </c>
    </row>
    <row r="37" spans="2:11" x14ac:dyDescent="0.3">
      <c r="B37" s="8"/>
      <c r="C37" s="15" t="s">
        <v>32</v>
      </c>
      <c r="D37" s="13">
        <f>[1]!SALDOSUB($I37,$D$6,$D$11,,1)</f>
        <v>0</v>
      </c>
      <c r="E37" s="14">
        <f t="shared" si="4"/>
        <v>0</v>
      </c>
      <c r="F37" s="13">
        <f>[1]!SALDOSUB($I37,$D$6,$D$11,,0)</f>
        <v>0</v>
      </c>
      <c r="G37" s="14">
        <f t="shared" si="5"/>
        <v>0</v>
      </c>
      <c r="H37" s="8"/>
      <c r="I37" s="27">
        <v>625</v>
      </c>
    </row>
    <row r="38" spans="2:11" x14ac:dyDescent="0.3">
      <c r="B38" s="8"/>
      <c r="C38" s="8" t="s">
        <v>33</v>
      </c>
      <c r="D38" s="13">
        <f>[1]!SALDOSUB($I38,$D$6,$D$11,,1)</f>
        <v>0</v>
      </c>
      <c r="E38" s="14">
        <f t="shared" si="4"/>
        <v>0</v>
      </c>
      <c r="F38" s="13">
        <f>[1]!SALDOSUB($I38,$D$6,$D$11,,0)</f>
        <v>0</v>
      </c>
      <c r="G38" s="14">
        <f t="shared" si="5"/>
        <v>0</v>
      </c>
      <c r="H38" s="8"/>
      <c r="I38" s="27" t="s">
        <v>34</v>
      </c>
    </row>
    <row r="39" spans="2:11" x14ac:dyDescent="0.3">
      <c r="B39" s="8"/>
      <c r="C39" s="15" t="s">
        <v>35</v>
      </c>
      <c r="D39" s="13">
        <f>[1]!SALDOSUB($I39,$D$6,$D$11,,1)</f>
        <v>0</v>
      </c>
      <c r="E39" s="14">
        <f t="shared" si="4"/>
        <v>0</v>
      </c>
      <c r="F39" s="13">
        <f>[1]!SALDOSUB($I39,$D$6,$D$11,,0)</f>
        <v>0</v>
      </c>
      <c r="G39" s="14">
        <f t="shared" si="5"/>
        <v>0</v>
      </c>
      <c r="H39" s="8"/>
      <c r="I39" s="27">
        <v>627</v>
      </c>
    </row>
    <row r="40" spans="2:11" x14ac:dyDescent="0.3">
      <c r="B40" s="8"/>
      <c r="C40" s="15" t="s">
        <v>36</v>
      </c>
      <c r="D40" s="13">
        <f>[1]!SALDOSUB($I40,$D$6,$D$11,,1)</f>
        <v>0</v>
      </c>
      <c r="E40" s="14">
        <f t="shared" si="4"/>
        <v>0</v>
      </c>
      <c r="F40" s="13">
        <f>[1]!SALDOSUB($I40,$D$6,$D$11,,0)</f>
        <v>0</v>
      </c>
      <c r="G40" s="14">
        <f t="shared" si="5"/>
        <v>0</v>
      </c>
      <c r="H40" s="8"/>
      <c r="I40" s="27">
        <v>628</v>
      </c>
    </row>
    <row r="41" spans="2:11" x14ac:dyDescent="0.3">
      <c r="B41" s="8"/>
      <c r="C41" s="8" t="s">
        <v>37</v>
      </c>
      <c r="D41" s="13">
        <f>[1]!SALDOSUB($I41,$D$6,$D$11,,1)</f>
        <v>0</v>
      </c>
      <c r="E41" s="14">
        <f t="shared" si="4"/>
        <v>0</v>
      </c>
      <c r="F41" s="13">
        <f>[1]!SALDOSUB($I41,$D$6,$D$11,,0)</f>
        <v>0</v>
      </c>
      <c r="G41" s="14">
        <f t="shared" si="5"/>
        <v>0</v>
      </c>
      <c r="H41" s="8"/>
      <c r="I41" s="27">
        <v>629</v>
      </c>
    </row>
    <row r="42" spans="2:11" x14ac:dyDescent="0.3">
      <c r="B42" s="8"/>
      <c r="C42" s="8" t="s">
        <v>38</v>
      </c>
      <c r="D42" s="13">
        <f>[1]!SALDOSUB($I42,$D$6,$D$11,,1)</f>
        <v>0</v>
      </c>
      <c r="E42" s="14">
        <f t="shared" si="4"/>
        <v>0</v>
      </c>
      <c r="F42" s="13">
        <f>[1]!SALDOSUB($I42,$D$6,$D$11,,0)</f>
        <v>0</v>
      </c>
      <c r="G42" s="14">
        <f t="shared" si="5"/>
        <v>0</v>
      </c>
      <c r="H42" s="8"/>
      <c r="I42" s="27">
        <v>65</v>
      </c>
    </row>
    <row r="43" spans="2:11" x14ac:dyDescent="0.3">
      <c r="B43" s="8"/>
      <c r="C43" s="22" t="s">
        <v>23</v>
      </c>
      <c r="D43" s="18">
        <f>SUM(D30:D42)</f>
        <v>14065.470000000001</v>
      </c>
      <c r="E43" s="21">
        <f t="shared" si="4"/>
        <v>1.4065470000000002</v>
      </c>
      <c r="F43" s="18">
        <f>SUM(F30:F42)</f>
        <v>43196.41</v>
      </c>
      <c r="G43" s="21">
        <f t="shared" si="5"/>
        <v>0.90448929902325892</v>
      </c>
      <c r="H43" s="8"/>
      <c r="I43" s="25"/>
    </row>
    <row r="44" spans="2:11" x14ac:dyDescent="0.3">
      <c r="B44" s="22" t="s">
        <v>39</v>
      </c>
      <c r="C44" s="22"/>
      <c r="D44" s="18">
        <f>+D27-D43</f>
        <v>-11265.470000000001</v>
      </c>
      <c r="E44" s="21">
        <f t="shared" si="4"/>
        <v>-1.1265470000000002</v>
      </c>
      <c r="F44" s="18">
        <f>+F27-F43</f>
        <v>-2662.2900000000009</v>
      </c>
      <c r="G44" s="21">
        <f t="shared" si="5"/>
        <v>-5.5745669973422153E-2</v>
      </c>
      <c r="H44" s="8"/>
      <c r="I44" s="25"/>
      <c r="K44">
        <f>Gastos+Amortizaciones</f>
        <v>43307.43</v>
      </c>
    </row>
    <row r="45" spans="2:11" ht="3" customHeight="1" x14ac:dyDescent="0.3">
      <c r="B45" s="8"/>
      <c r="C45" s="8"/>
      <c r="D45" s="13"/>
      <c r="E45" s="13"/>
      <c r="F45" s="13"/>
      <c r="G45" s="13"/>
      <c r="H45" s="8"/>
      <c r="I45" s="25"/>
    </row>
    <row r="46" spans="2:11" x14ac:dyDescent="0.3">
      <c r="B46" s="8" t="s">
        <v>40</v>
      </c>
      <c r="C46" s="8"/>
      <c r="D46" s="13">
        <f>[1]!SALDOSUB($I46,$D$6,$D$11,,1)</f>
        <v>39.36</v>
      </c>
      <c r="E46" s="14">
        <f t="shared" si="4"/>
        <v>3.9360000000000003E-3</v>
      </c>
      <c r="F46" s="13">
        <f>[1]!SALDOSUB($I46,$D$6,$D$11,,0)</f>
        <v>111.02</v>
      </c>
      <c r="G46" s="14">
        <f t="shared" si="5"/>
        <v>2.3246469319455525E-3</v>
      </c>
      <c r="H46" s="8"/>
      <c r="I46" s="27">
        <v>68</v>
      </c>
    </row>
    <row r="47" spans="2:11" x14ac:dyDescent="0.3">
      <c r="B47" s="8" t="s">
        <v>41</v>
      </c>
      <c r="C47" s="8"/>
      <c r="D47" s="13">
        <f>[1]!SALDOSUB($I47,$D$6,$D$11,,1)</f>
        <v>0</v>
      </c>
      <c r="E47" s="14">
        <f t="shared" si="4"/>
        <v>0</v>
      </c>
      <c r="F47" s="13">
        <f>[1]!SALDOSUB($I47,$D$6,$D$11,,0)</f>
        <v>0</v>
      </c>
      <c r="G47" s="14">
        <f t="shared" si="5"/>
        <v>0</v>
      </c>
      <c r="H47" s="8"/>
      <c r="I47" s="27">
        <v>76</v>
      </c>
    </row>
    <row r="48" spans="2:11" x14ac:dyDescent="0.3">
      <c r="B48" s="8" t="s">
        <v>42</v>
      </c>
      <c r="C48" s="8"/>
      <c r="D48" s="13">
        <f>[1]!SALDOSUB($I48,$D$6,$D$11,,1)</f>
        <v>0</v>
      </c>
      <c r="E48" s="14">
        <f t="shared" si="4"/>
        <v>0</v>
      </c>
      <c r="F48" s="13">
        <f>[1]!SALDOSUB($I48,$D$6,$D$11,,0)</f>
        <v>0</v>
      </c>
      <c r="G48" s="14">
        <f t="shared" si="5"/>
        <v>0</v>
      </c>
      <c r="H48" s="8"/>
      <c r="I48" s="27" t="s">
        <v>43</v>
      </c>
    </row>
    <row r="49" spans="2:9" x14ac:dyDescent="0.3">
      <c r="B49" s="8" t="s">
        <v>44</v>
      </c>
      <c r="C49" s="8"/>
      <c r="D49" s="13">
        <f>[1]!SALDOSUB($I49,$D$6,$D$11,,1)</f>
        <v>0</v>
      </c>
      <c r="E49" s="14">
        <f t="shared" si="4"/>
        <v>0</v>
      </c>
      <c r="F49" s="13">
        <f>[1]!SALDOSUB($I49,$D$6,$D$11,,0)</f>
        <v>0</v>
      </c>
      <c r="G49" s="14">
        <f t="shared" si="5"/>
        <v>0</v>
      </c>
      <c r="H49" s="8"/>
      <c r="I49" s="27">
        <v>66</v>
      </c>
    </row>
    <row r="50" spans="2:9" x14ac:dyDescent="0.3">
      <c r="B50" s="22" t="s">
        <v>45</v>
      </c>
      <c r="C50" s="22"/>
      <c r="D50" s="18">
        <f>+D44-SUM(D46:D49)</f>
        <v>-11304.830000000002</v>
      </c>
      <c r="E50" s="21">
        <f t="shared" si="4"/>
        <v>-1.1304830000000001</v>
      </c>
      <c r="F50" s="18">
        <f>+F44-SUM(F46:F49)</f>
        <v>-2773.3100000000009</v>
      </c>
      <c r="G50" s="21">
        <f t="shared" si="5"/>
        <v>-5.8070316905367708E-2</v>
      </c>
      <c r="H50" s="8"/>
      <c r="I50" s="25"/>
    </row>
    <row r="51" spans="2:9" ht="3" customHeight="1" x14ac:dyDescent="0.3">
      <c r="B51" s="23"/>
      <c r="C51" s="23"/>
      <c r="D51" s="24"/>
      <c r="E51" s="24"/>
      <c r="F51" s="24"/>
      <c r="G51" s="24"/>
      <c r="H51" s="15"/>
      <c r="I51" s="28"/>
    </row>
    <row r="52" spans="2:9" x14ac:dyDescent="0.3">
      <c r="B52" s="12" t="s">
        <v>46</v>
      </c>
      <c r="C52" s="12"/>
      <c r="D52" s="13">
        <f>[1]!SALDOSUB($I52,$D$6,$D$11,,1)</f>
        <v>0</v>
      </c>
      <c r="E52" s="14">
        <f t="shared" si="4"/>
        <v>0</v>
      </c>
      <c r="F52" s="13">
        <f>[1]!SALDOSUB($I52,$D$6,$D$11,,0)</f>
        <v>0</v>
      </c>
      <c r="G52" s="14">
        <f t="shared" si="5"/>
        <v>0</v>
      </c>
      <c r="H52" s="8"/>
      <c r="I52" s="27">
        <v>630</v>
      </c>
    </row>
    <row r="53" spans="2:9" x14ac:dyDescent="0.3">
      <c r="B53" s="12" t="s">
        <v>47</v>
      </c>
      <c r="C53" s="12"/>
      <c r="D53" s="13">
        <f>[1]!SALDOSUB($I53,$D$6,$D$11,,1)</f>
        <v>0</v>
      </c>
      <c r="E53" s="14">
        <f t="shared" si="4"/>
        <v>0</v>
      </c>
      <c r="F53" s="13">
        <f>[1]!SALDOSUB($I53,$D$6,$D$11,,0)</f>
        <v>0</v>
      </c>
      <c r="G53" s="14">
        <f t="shared" si="5"/>
        <v>0</v>
      </c>
      <c r="H53" s="8"/>
      <c r="I53" s="27">
        <v>631</v>
      </c>
    </row>
    <row r="54" spans="2:9" x14ac:dyDescent="0.3">
      <c r="B54" s="12" t="s">
        <v>48</v>
      </c>
      <c r="C54" s="12"/>
      <c r="D54" s="13">
        <f>[1]!SALDOSUB($I54,$D$6,$D$11,,1)</f>
        <v>0</v>
      </c>
      <c r="E54" s="14">
        <f t="shared" si="4"/>
        <v>0</v>
      </c>
      <c r="F54" s="13">
        <f>[1]!SALDOSUB($I54,$D$6,$D$11,,0)</f>
        <v>0</v>
      </c>
      <c r="G54" s="14">
        <f t="shared" si="5"/>
        <v>0</v>
      </c>
      <c r="H54" s="8"/>
      <c r="I54" s="27" t="s">
        <v>49</v>
      </c>
    </row>
    <row r="55" spans="2:9" x14ac:dyDescent="0.3">
      <c r="B55" s="22" t="s">
        <v>50</v>
      </c>
      <c r="C55" s="22"/>
      <c r="D55" s="18">
        <f>+D50-SUM(D52:D54)</f>
        <v>-11304.830000000002</v>
      </c>
      <c r="E55" s="21">
        <f t="shared" si="4"/>
        <v>-1.1304830000000001</v>
      </c>
      <c r="F55" s="18">
        <f>+F50-SUM(F52:F54)</f>
        <v>-2773.3100000000009</v>
      </c>
      <c r="G55" s="21">
        <f t="shared" si="5"/>
        <v>-5.8070316905367708E-2</v>
      </c>
      <c r="H55" s="8" t="str">
        <f>[1]!DELETREA(Rdo)</f>
        <v>Menos dos mil setecientos setenta y tres euros con treinta y un céntimos</v>
      </c>
      <c r="I55" s="12"/>
    </row>
    <row r="56" spans="2:9" x14ac:dyDescent="0.3">
      <c r="B56" s="8"/>
      <c r="C56" s="8"/>
      <c r="D56" s="8"/>
      <c r="E56" s="8"/>
      <c r="F56" s="8"/>
      <c r="G56" s="8"/>
      <c r="H56" s="8"/>
      <c r="I56" s="12"/>
    </row>
    <row r="57" spans="2:9" x14ac:dyDescent="0.3">
      <c r="B57" s="1"/>
      <c r="C57" s="1" t="s">
        <v>51</v>
      </c>
      <c r="D57" s="13">
        <f>[1]!SALDOSUB($I57,$D$6,$D$11,,1)</f>
        <v>-11304.830000000002</v>
      </c>
      <c r="E57" s="33" t="str">
        <f>IF(ROUND(D55-D57,2)=0,"OK","Difer.")</f>
        <v>OK</v>
      </c>
      <c r="F57" s="13">
        <f>[1]!SALDOSUB($I57,$D$6,$D$11,,0)</f>
        <v>-2773.3099999999977</v>
      </c>
      <c r="G57" s="33" t="str">
        <f>IF(ROUND(F55-F57,2)=0,"OK","Difer.")</f>
        <v>OK</v>
      </c>
      <c r="H57" s="1"/>
      <c r="I57" s="4" t="s">
        <v>52</v>
      </c>
    </row>
    <row r="58" spans="2:9" x14ac:dyDescent="0.3">
      <c r="D58" s="32"/>
      <c r="E58" s="32"/>
    </row>
  </sheetData>
  <mergeCells count="2">
    <mergeCell ref="D13:E13"/>
    <mergeCell ref="F13:G13"/>
  </mergeCells>
  <conditionalFormatting sqref="E11">
    <cfRule type="expression" dxfId="0" priority="1">
      <formula>$E$11&lt;&gt;""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F43:F45 F20:F22 F50:F51 F55:F5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Hoja1</vt:lpstr>
      <vt:lpstr>Amortizaciones</vt:lpstr>
      <vt:lpstr>Arrendamientos</vt:lpstr>
      <vt:lpstr>Compras</vt:lpstr>
      <vt:lpstr>Ejercicio</vt:lpstr>
      <vt:lpstr>Empresa</vt:lpstr>
      <vt:lpstr>FechaInforme</vt:lpstr>
      <vt:lpstr>Fin</vt:lpstr>
      <vt:lpstr>Gastos</vt:lpstr>
      <vt:lpstr>Hoy</vt:lpstr>
      <vt:lpstr>ImpSociedades</vt:lpstr>
      <vt:lpstr>Indemnizaciones</vt:lpstr>
      <vt:lpstr>Inicio</vt:lpstr>
      <vt:lpstr>MargenBruto</vt:lpstr>
      <vt:lpstr>OtrosServicios</vt:lpstr>
      <vt:lpstr>Publicidad</vt:lpstr>
      <vt:lpstr>Rdo</vt:lpstr>
      <vt:lpstr>RdoAntesImpuestos</vt:lpstr>
      <vt:lpstr>RdoOperativos</vt:lpstr>
      <vt:lpstr>Reparaciones</vt:lpstr>
      <vt:lpstr>ResultadoTexto</vt:lpstr>
      <vt:lpstr>SegSocial</vt:lpstr>
      <vt:lpstr>Seguros</vt:lpstr>
      <vt:lpstr>SerBancarios</vt:lpstr>
      <vt:lpstr>ServProfesionales</vt:lpstr>
      <vt:lpstr>Sueldos</vt:lpstr>
      <vt:lpstr>Suministros</vt:lpstr>
      <vt:lpstr>TotalGastos</vt:lpstr>
      <vt:lpstr>TotalIngresos</vt:lpstr>
      <vt:lpstr>Transportes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Enrique Rodríguez</cp:lastModifiedBy>
  <dcterms:created xsi:type="dcterms:W3CDTF">2017-06-13T17:23:05Z</dcterms:created>
  <dcterms:modified xsi:type="dcterms:W3CDTF">2018-09-26T17:55:27Z</dcterms:modified>
</cp:coreProperties>
</file>